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ENCIA\exe\Excel\"/>
    </mc:Choice>
  </mc:AlternateContent>
  <bookViews>
    <workbookView xWindow="0" yWindow="0" windowWidth="20490" windowHeight="7755" activeTab="3"/>
  </bookViews>
  <sheets>
    <sheet name="Q constantes" sheetId="1" r:id="rId1"/>
    <sheet name="Q variables" sheetId="3" r:id="rId2"/>
    <sheet name="VAN" sheetId="4" r:id="rId3"/>
    <sheet name="Prestamo frances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5" l="1"/>
  <c r="B40" i="5" s="1"/>
  <c r="B38" i="5"/>
  <c r="E39" i="5"/>
  <c r="B31" i="5"/>
  <c r="B34" i="5" s="1"/>
  <c r="B25" i="5"/>
  <c r="B24" i="5"/>
  <c r="B13" i="5"/>
  <c r="C13" i="5" s="1"/>
  <c r="B8" i="5"/>
  <c r="E14" i="5" s="1"/>
  <c r="B9" i="4"/>
  <c r="B7" i="4"/>
  <c r="B13" i="4" s="1"/>
  <c r="A20" i="4" s="1"/>
  <c r="D7" i="4"/>
  <c r="B11" i="4" s="1"/>
  <c r="E7" i="4"/>
  <c r="C7" i="4"/>
  <c r="B9" i="3"/>
  <c r="B8" i="3"/>
  <c r="B12" i="1"/>
  <c r="C11" i="1"/>
  <c r="B11" i="1"/>
  <c r="A12" i="1"/>
  <c r="A13" i="1" s="1"/>
  <c r="B5" i="1"/>
  <c r="B33" i="5" l="1"/>
  <c r="B35" i="5" s="1"/>
  <c r="E13" i="5"/>
  <c r="D13" i="5" s="1"/>
  <c r="F13" i="5" s="1"/>
  <c r="B14" i="5" s="1"/>
  <c r="C14" i="5" s="1"/>
  <c r="D14" i="5" s="1"/>
  <c r="E18" i="5"/>
  <c r="E17" i="5"/>
  <c r="E16" i="5"/>
  <c r="E15" i="5"/>
  <c r="B26" i="5"/>
  <c r="A16" i="4"/>
  <c r="B20" i="4"/>
  <c r="B10" i="4"/>
  <c r="C12" i="1"/>
  <c r="A14" i="1"/>
  <c r="B13" i="1"/>
  <c r="C13" i="1"/>
  <c r="F14" i="5" l="1"/>
  <c r="B15" i="5" s="1"/>
  <c r="C15" i="5" s="1"/>
  <c r="D15" i="5" s="1"/>
  <c r="F15" i="5" s="1"/>
  <c r="B16" i="5" s="1"/>
  <c r="C16" i="5" s="1"/>
  <c r="D16" i="5" s="1"/>
  <c r="A15" i="1"/>
  <c r="C14" i="1"/>
  <c r="B14" i="1"/>
  <c r="F16" i="5" l="1"/>
  <c r="B17" i="5" s="1"/>
  <c r="C17" i="5" s="1"/>
  <c r="D17" i="5" s="1"/>
  <c r="B16" i="4"/>
  <c r="A16" i="1"/>
  <c r="B15" i="1"/>
  <c r="C15" i="1"/>
  <c r="F17" i="5" l="1"/>
  <c r="B18" i="5" s="1"/>
  <c r="C18" i="5" s="1"/>
  <c r="D18" i="5" s="1"/>
  <c r="F18" i="5" s="1"/>
  <c r="B17" i="4"/>
  <c r="A17" i="1"/>
  <c r="B16" i="1"/>
  <c r="C16" i="1"/>
  <c r="B18" i="4" l="1"/>
  <c r="A18" i="1"/>
  <c r="B17" i="1"/>
  <c r="C17" i="1"/>
  <c r="B19" i="4" l="1"/>
  <c r="A19" i="1"/>
  <c r="C18" i="1"/>
  <c r="B18" i="1"/>
  <c r="B21" i="4" l="1"/>
  <c r="A20" i="1"/>
  <c r="B19" i="1"/>
  <c r="C19" i="1"/>
  <c r="B22" i="4" l="1"/>
  <c r="A21" i="1"/>
  <c r="B20" i="1"/>
  <c r="C20" i="1"/>
  <c r="B23" i="4" l="1"/>
  <c r="B21" i="1"/>
  <c r="C21" i="1"/>
  <c r="B24" i="4" l="1"/>
</calcChain>
</file>

<file path=xl/sharedStrings.xml><?xml version="1.0" encoding="utf-8"?>
<sst xmlns="http://schemas.openxmlformats.org/spreadsheetml/2006/main" count="53" uniqueCount="44">
  <si>
    <t>Capital</t>
  </si>
  <si>
    <t>n</t>
  </si>
  <si>
    <t>k</t>
  </si>
  <si>
    <t>VA =</t>
  </si>
  <si>
    <t>VA</t>
  </si>
  <si>
    <t>VF</t>
  </si>
  <si>
    <t>t</t>
  </si>
  <si>
    <t>Qt</t>
  </si>
  <si>
    <t>Valor actual</t>
  </si>
  <si>
    <t>k =</t>
  </si>
  <si>
    <t>Valor final</t>
  </si>
  <si>
    <t>Desembolso inicial</t>
  </si>
  <si>
    <t>VAN =</t>
  </si>
  <si>
    <t>VA cobros =</t>
  </si>
  <si>
    <t>VAN</t>
  </si>
  <si>
    <t>T</t>
  </si>
  <si>
    <t>Flujo anual (postpagable)</t>
  </si>
  <si>
    <t>TIR</t>
  </si>
  <si>
    <t>Nominal</t>
  </si>
  <si>
    <t>TIN</t>
  </si>
  <si>
    <t>Apertura</t>
  </si>
  <si>
    <t>años</t>
  </si>
  <si>
    <t>pagos anuales</t>
  </si>
  <si>
    <t>Cuota</t>
  </si>
  <si>
    <t>Cuadro de amortización (primer trimestre)</t>
  </si>
  <si>
    <t>Inicial</t>
  </si>
  <si>
    <t>Interés</t>
  </si>
  <si>
    <t>Amortización</t>
  </si>
  <si>
    <t>Final</t>
  </si>
  <si>
    <t>Mes</t>
  </si>
  <si>
    <t>Intereses</t>
  </si>
  <si>
    <t>Total</t>
  </si>
  <si>
    <t>Composición de la cuota en un mes cualquiera</t>
  </si>
  <si>
    <t>Número de pagos que cancelan el préstamo</t>
  </si>
  <si>
    <t>Mensualidad</t>
  </si>
  <si>
    <t>Nº de cuotas</t>
  </si>
  <si>
    <t>VF préstamo</t>
  </si>
  <si>
    <t>Falta</t>
  </si>
  <si>
    <t>VF completas</t>
  </si>
  <si>
    <t>rk</t>
  </si>
  <si>
    <t>r</t>
  </si>
  <si>
    <t>VA cobros</t>
  </si>
  <si>
    <t>VA pagos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</si>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</sst>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8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actual y valor final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constantes'!$B$10</c:f>
              <c:strCache>
                <c:ptCount val="1"/>
                <c:pt idx="0">
                  <c:v>VA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 constantes'!$A$11:$A$21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'Q constantes'!$B$11:$B$21</c:f>
              <c:numCache>
                <c:formatCode>"€"#,##0.00_);[Red]\("€"#,##0.00\)</c:formatCode>
                <c:ptCount val="11"/>
                <c:pt idx="0">
                  <c:v>900</c:v>
                </c:pt>
                <c:pt idx="1">
                  <c:v>816.97440881114414</c:v>
                </c:pt>
                <c:pt idx="2">
                  <c:v>746.05559729526738</c:v>
                </c:pt>
                <c:pt idx="3">
                  <c:v>684.96753513602323</c:v>
                </c:pt>
                <c:pt idx="4">
                  <c:v>631.94444444444446</c:v>
                </c:pt>
                <c:pt idx="5">
                  <c:v>585.6</c:v>
                </c:pt>
                <c:pt idx="6">
                  <c:v>544.83386436049182</c:v>
                </c:pt>
                <c:pt idx="7">
                  <c:v>508.76390794086279</c:v>
                </c:pt>
                <c:pt idx="8">
                  <c:v>476.6763848396501</c:v>
                </c:pt>
                <c:pt idx="9">
                  <c:v>447.98884743121903</c:v>
                </c:pt>
                <c:pt idx="10">
                  <c:v>422.22222222222229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constantes'!$C$10</c:f>
              <c:strCache>
                <c:ptCount val="1"/>
                <c:pt idx="0">
                  <c:v>VF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 constantes'!$A$11:$A$21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'Q constantes'!$C$11:$C$21</c:f>
              <c:numCache>
                <c:formatCode>"€"#,##0.00_);[Red]\("€"#,##0.00\)</c:formatCode>
                <c:ptCount val="11"/>
                <c:pt idx="0">
                  <c:v>900</c:v>
                </c:pt>
                <c:pt idx="1">
                  <c:v>945.7500000000008</c:v>
                </c:pt>
                <c:pt idx="2">
                  <c:v>993.00000000000125</c:v>
                </c:pt>
                <c:pt idx="3">
                  <c:v>1041.7499999999991</c:v>
                </c:pt>
                <c:pt idx="4">
                  <c:v>1092</c:v>
                </c:pt>
                <c:pt idx="5">
                  <c:v>1143.75</c:v>
                </c:pt>
                <c:pt idx="6">
                  <c:v>1197.0000000000007</c:v>
                </c:pt>
                <c:pt idx="7">
                  <c:v>1251.7500000000005</c:v>
                </c:pt>
                <c:pt idx="8">
                  <c:v>1307.9999999999995</c:v>
                </c:pt>
                <c:pt idx="9">
                  <c:v>1365.75</c:v>
                </c:pt>
                <c:pt idx="10">
                  <c:v>1425.0000000000002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69992"/>
        <c:axId val="549068816"/>
      </c:scatterChart>
      <c:valAx>
        <c:axId val="54906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068816"/>
        <c:crosses val="autoZero"/>
        <c:crossBetween val="midCat"/>
      </c:valAx>
      <c:valAx>
        <c:axId val="5490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069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VAN!$B$15</c:f>
              <c:strCache>
                <c:ptCount val="1"/>
                <c:pt idx="0">
                  <c:v>VAN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VAN!$A$16:$A$24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0.15</c:v>
                </c:pt>
                <c:pt idx="3">
                  <c:v>0.25</c:v>
                </c:pt>
                <c:pt idx="4" formatCode="0.0%">
                  <c:v>0.36309653946985665</c:v>
                </c:pt>
                <c:pt idx="5">
                  <c:v>0.45</c:v>
                </c:pt>
                <c:pt idx="6">
                  <c:v>0.55000000000000004</c:v>
                </c:pt>
                <c:pt idx="7">
                  <c:v>0.65</c:v>
                </c:pt>
                <c:pt idx="8">
                  <c:v>0.75</c:v>
                </c:pt>
              </c:numCache>
            </c:numRef>
          </c:xVal>
          <c:yVal>
            <c:numRef>
              <c:f>VAN!$B$16:$B$24</c:f>
              <c:numCache>
                <c:formatCode>"€"#,##0.00_);[Red]\("€"#,##0.00\)</c:formatCode>
                <c:ptCount val="9"/>
                <c:pt idx="0">
                  <c:v>400</c:v>
                </c:pt>
                <c:pt idx="1">
                  <c:v>246.05559729526669</c:v>
                </c:pt>
                <c:pt idx="2">
                  <c:v>184.9675351360238</c:v>
                </c:pt>
                <c:pt idx="3">
                  <c:v>85.600000000000023</c:v>
                </c:pt>
                <c:pt idx="4">
                  <c:v>3.5061020753346384E-9</c:v>
                </c:pt>
                <c:pt idx="5">
                  <c:v>-52.011152568780972</c:v>
                </c:pt>
                <c:pt idx="6">
                  <c:v>-101.02044241549464</c:v>
                </c:pt>
                <c:pt idx="7">
                  <c:v>-141.2054428583354</c:v>
                </c:pt>
                <c:pt idx="8">
                  <c:v>-174.63556851311949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552536"/>
        <c:axId val="654552144"/>
      </c:scatterChart>
      <c:valAx>
        <c:axId val="654552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4552144"/>
        <c:crosses val="autoZero"/>
        <c:crossBetween val="midCat"/>
      </c:valAx>
      <c:valAx>
        <c:axId val="65455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4552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505452</xdr:colOff>
      <xdr:row>0</xdr:row>
      <xdr:rowOff>148318</xdr:rowOff>
    </xdr:from>
    <xdr:ext cx="3377142" cy="5684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/>
            <xdr:cNvSpPr txBox="1"/>
          </xdr:nvSpPr>
          <xdr:spPr>
            <a:xfrm>
              <a:off x="1912221" y="148318"/>
              <a:ext cx="3377142" cy="568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gl-ES" sz="1100" b="0" i="1">
                        <a:latin typeface="Cambria Math" panose="02040503050406030204" pitchFamily="18" charset="0"/>
                      </a:rPr>
                      <m:t>𝑉𝐴</m:t>
                    </m:r>
                    <m:r>
                      <a:rPr lang="gl-E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ctrlPr>
                          <a:rPr lang="gl-E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gl-ES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m:rPr>
                            <m:brk m:alnAt="23"/>
                          </m:rPr>
                          <a:rPr lang="gl-E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f>
                          <m:fPr>
                            <m:ctrlPr>
                              <a:rPr lang="gl-E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num>
                          <m:den>
                            <m:sSup>
                              <m:sSupPr>
                                <m:ctrlPr>
                                  <a:rPr lang="gl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gl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gl-ES" sz="11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  <m:r>
                                      <a:rPr lang="gl-ES" sz="1100" b="0" i="1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a:rPr lang="gl-ES" sz="1100" b="0" i="1">
                                        <a:latin typeface="Cambria Math" panose="02040503050406030204" pitchFamily="18" charset="0"/>
                                      </a:rPr>
                                      <m:t>𝑘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gl-ES" sz="1100" b="0" i="1"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</m:sup>
                            </m:sSup>
                          </m:den>
                        </m:f>
                      </m:e>
                    </m:nary>
                    <m:r>
                      <a:rPr lang="gl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gl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300</m:t>
                        </m:r>
                      </m:num>
                      <m:den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gl-E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300</m:t>
                        </m:r>
                      </m:num>
                      <m:den>
                        <m:sSup>
                          <m:sSupPr>
                            <m:ctrlPr>
                              <a:rPr lang="gl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e>
                            </m:d>
                          </m:e>
                          <m:sup>
                            <m:r>
                              <a:rPr lang="gl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gl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300</m:t>
                        </m:r>
                      </m:num>
                      <m:den>
                        <m:sSup>
                          <m:sSupPr>
                            <m:ctrlP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e>
                            </m:d>
                          </m:e>
                          <m:sup>
                            <m:r>
                              <a:rPr lang="gl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2" name="CuadroTexto 1"/>
            <xdr:cNvSpPr txBox="1"/>
          </xdr:nvSpPr>
          <xdr:spPr>
            <a:xfrm>
              <a:off x="1912221" y="148318"/>
              <a:ext cx="3377142" cy="568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gl-ES" sz="1100" b="0" i="0">
                  <a:latin typeface="Cambria Math" panose="02040503050406030204" pitchFamily="18" charset="0"/>
                </a:rPr>
                <a:t>𝑉𝐴=∑24_(𝑡=0)^𝑇▒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𝑄_𝑡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gl-ES" sz="1100" b="0" i="0">
                  <a:latin typeface="Cambria Math" panose="02040503050406030204" pitchFamily="18" charset="0"/>
                </a:rPr>
                <a:t>1+𝑘)^𝑡 =300/((1+𝑘))+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300/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1+𝑘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300/(1+𝑘)^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</xdr:col>
      <xdr:colOff>514977</xdr:colOff>
      <xdr:row>4</xdr:row>
      <xdr:rowOff>70757</xdr:rowOff>
    </xdr:from>
    <xdr:ext cx="4668586" cy="5684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/>
            <xdr:cNvSpPr txBox="1"/>
          </xdr:nvSpPr>
          <xdr:spPr>
            <a:xfrm>
              <a:off x="1921746" y="832757"/>
              <a:ext cx="4668586" cy="568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gl-ES" sz="1100" b="0" i="1">
                        <a:latin typeface="Cambria Math" panose="02040503050406030204" pitchFamily="18" charset="0"/>
                      </a:rPr>
                      <m:t>𝑉𝐹</m:t>
                    </m:r>
                    <m:r>
                      <a:rPr lang="gl-E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ctrlPr>
                          <a:rPr lang="gl-E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gl-ES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m:rPr>
                            <m:brk m:alnAt="23"/>
                          </m:rPr>
                          <a:rPr lang="gl-E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gl-E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sSub>
                          <m:sSubPr>
                            <m:ctrlP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𝑄</m:t>
                            </m:r>
                          </m:e>
                          <m:sub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·</m:t>
                        </m:r>
                        <m:sSup>
                          <m:sSupPr>
                            <m:ctrlP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lang="ar-A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e>
                            </m:d>
                          </m:e>
                          <m:sup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p>
                        </m:sSup>
                      </m:e>
                    </m:nary>
                    <m:r>
                      <a:rPr lang="gl-E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300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</m:d>
                    <m:r>
                      <a:rPr lang="gl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300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</m:d>
                      </m:e>
                      <m:sup>
                        <m: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gl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300</m:t>
                    </m:r>
                    <m:r>
                      <a:rPr lang="ar-AE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ar-AE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ar-AE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</m:d>
                      </m:e>
                      <m:sup>
                        <m:r>
                          <a:rPr lang="gl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s-ES" sz="1100"/>
            </a:p>
          </xdr:txBody>
        </xdr:sp>
      </mc:Choice>
      <mc:Fallback>
        <xdr:sp macro="" textlink="">
          <xdr:nvSpPr>
            <xdr:cNvPr id="3" name="CuadroTexto 2"/>
            <xdr:cNvSpPr txBox="1"/>
          </xdr:nvSpPr>
          <xdr:spPr>
            <a:xfrm>
              <a:off x="1921746" y="832757"/>
              <a:ext cx="4668586" cy="568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gl-ES" sz="1100" b="0" i="0">
                  <a:latin typeface="Cambria Math" panose="02040503050406030204" pitchFamily="18" charset="0"/>
                </a:rPr>
                <a:t>𝑉𝐹=∑24_(𝑡=0)^𝑇▒〖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𝑄_𝑡·(1+𝑘)^𝑡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〗</a:t>
              </a:r>
              <a:r>
                <a:rPr lang="gl-ES" sz="1100" b="0" i="0">
                  <a:latin typeface="Cambria Math" panose="02040503050406030204" pitchFamily="18" charset="0"/>
                </a:rPr>
                <a:t>=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300·(1+𝑘)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300·(1+𝑘)^2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ar-A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300·(1+𝑘)^</a:t>
              </a:r>
              <a:r>
                <a:rPr lang="gl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endParaRPr lang="es-ES" sz="1100"/>
            </a:p>
          </xdr:txBody>
        </xdr:sp>
      </mc:Fallback>
    </mc:AlternateContent>
    <xdr:clientData/>
  </xdr:oneCellAnchor>
  <xdr:twoCellAnchor>
    <xdr:from>
      <xdr:col>3</xdr:col>
      <xdr:colOff>183173</xdr:colOff>
      <xdr:row>8</xdr:row>
      <xdr:rowOff>159098</xdr:rowOff>
    </xdr:from>
    <xdr:to>
      <xdr:col>8</xdr:col>
      <xdr:colOff>359019</xdr:colOff>
      <xdr:row>20</xdr:row>
      <xdr:rowOff>161192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119061</xdr:colOff>
      <xdr:row>9</xdr:row>
      <xdr:rowOff>80962</xdr:rowOff>
    </xdr:from>
    <xdr:to>
      <xdr:col>5</xdr:col>
      <xdr:colOff>719137</xdr:colOff>
      <xdr:row>23</xdr:row>
      <xdr:rowOff>157162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zoomScale="130" zoomScaleNormal="130" workbookViewId="0">
      <selection activeCell="B5" sqref="B5"/>
    </sheetView>
  </sheetViews>
  <sheetFormatPr baseColWidth="10" defaultRowHeight="15" x14ac:dyDescent="0.25"/>
  <cols>
    <col min="1" max="1" width="9.7109375" customWidth="1"/>
  </cols>
  <sheetData>
    <row r="2" spans="1:3" x14ac:dyDescent="0.25">
      <c r="A2" t="s">
        <v>0</v>
      </c>
      <c r="B2">
        <v>300</v>
      </c>
    </row>
    <row r="3" spans="1:3" x14ac:dyDescent="0.25">
      <c r="A3" t="s">
        <v>1</v>
      </c>
      <c r="B3">
        <v>3</v>
      </c>
    </row>
    <row r="4" spans="1:3" x14ac:dyDescent="0.25">
      <c r="A4" t="s">
        <v>2</v>
      </c>
      <c r="B4">
        <v>0.1</v>
      </c>
    </row>
    <row r="5" spans="1:3" x14ac:dyDescent="0.25">
      <c r="A5" t="s">
        <v>3</v>
      </c>
      <c r="B5" s="1">
        <f>PV(B4,B3,B2)</f>
        <v>-746.05559729526738</v>
      </c>
    </row>
    <row r="10" spans="1:3" x14ac:dyDescent="0.25">
      <c r="A10" t="s">
        <v>2</v>
      </c>
      <c r="B10" t="s">
        <v>4</v>
      </c>
      <c r="C10" t="s">
        <v>5</v>
      </c>
    </row>
    <row r="11" spans="1:3" x14ac:dyDescent="0.25">
      <c r="A11">
        <v>0</v>
      </c>
      <c r="B11" s="1">
        <f>PV(A11,$B$3,-$B$2)</f>
        <v>900</v>
      </c>
      <c r="C11" s="1">
        <f>FV(A11,$B$3,-$B$2)</f>
        <v>900</v>
      </c>
    </row>
    <row r="12" spans="1:3" x14ac:dyDescent="0.25">
      <c r="A12">
        <f>A11+0.05</f>
        <v>0.05</v>
      </c>
      <c r="B12" s="1">
        <f t="shared" ref="B12:B21" si="0">PV(A12,$B$3,-$B$2)</f>
        <v>816.97440881114414</v>
      </c>
      <c r="C12" s="1">
        <f t="shared" ref="C12:C21" si="1">FV(A12,$B$3,-$B$2)</f>
        <v>945.7500000000008</v>
      </c>
    </row>
    <row r="13" spans="1:3" x14ac:dyDescent="0.25">
      <c r="A13">
        <f t="shared" ref="A13:A21" si="2">A12+0.05</f>
        <v>0.1</v>
      </c>
      <c r="B13" s="1">
        <f t="shared" si="0"/>
        <v>746.05559729526738</v>
      </c>
      <c r="C13" s="1">
        <f t="shared" si="1"/>
        <v>993.00000000000125</v>
      </c>
    </row>
    <row r="14" spans="1:3" x14ac:dyDescent="0.25">
      <c r="A14">
        <f t="shared" si="2"/>
        <v>0.15000000000000002</v>
      </c>
      <c r="B14" s="1">
        <f t="shared" si="0"/>
        <v>684.96753513602323</v>
      </c>
      <c r="C14" s="1">
        <f t="shared" si="1"/>
        <v>1041.7499999999991</v>
      </c>
    </row>
    <row r="15" spans="1:3" x14ac:dyDescent="0.25">
      <c r="A15">
        <f t="shared" si="2"/>
        <v>0.2</v>
      </c>
      <c r="B15" s="1">
        <f t="shared" si="0"/>
        <v>631.94444444444446</v>
      </c>
      <c r="C15" s="1">
        <f t="shared" si="1"/>
        <v>1092</v>
      </c>
    </row>
    <row r="16" spans="1:3" x14ac:dyDescent="0.25">
      <c r="A16">
        <f t="shared" si="2"/>
        <v>0.25</v>
      </c>
      <c r="B16" s="1">
        <f t="shared" si="0"/>
        <v>585.6</v>
      </c>
      <c r="C16" s="1">
        <f t="shared" si="1"/>
        <v>1143.75</v>
      </c>
    </row>
    <row r="17" spans="1:3" x14ac:dyDescent="0.25">
      <c r="A17">
        <f t="shared" si="2"/>
        <v>0.3</v>
      </c>
      <c r="B17" s="1">
        <f t="shared" si="0"/>
        <v>544.83386436049182</v>
      </c>
      <c r="C17" s="1">
        <f t="shared" si="1"/>
        <v>1197.0000000000007</v>
      </c>
    </row>
    <row r="18" spans="1:3" x14ac:dyDescent="0.25">
      <c r="A18">
        <f t="shared" si="2"/>
        <v>0.35</v>
      </c>
      <c r="B18" s="1">
        <f t="shared" si="0"/>
        <v>508.76390794086279</v>
      </c>
      <c r="C18" s="1">
        <f t="shared" si="1"/>
        <v>1251.7500000000005</v>
      </c>
    </row>
    <row r="19" spans="1:3" x14ac:dyDescent="0.25">
      <c r="A19">
        <f t="shared" si="2"/>
        <v>0.39999999999999997</v>
      </c>
      <c r="B19" s="1">
        <f t="shared" si="0"/>
        <v>476.6763848396501</v>
      </c>
      <c r="C19" s="1">
        <f t="shared" si="1"/>
        <v>1307.9999999999995</v>
      </c>
    </row>
    <row r="20" spans="1:3" x14ac:dyDescent="0.25">
      <c r="A20">
        <f t="shared" si="2"/>
        <v>0.44999999999999996</v>
      </c>
      <c r="B20" s="1">
        <f t="shared" si="0"/>
        <v>447.98884743121903</v>
      </c>
      <c r="C20" s="1">
        <f t="shared" si="1"/>
        <v>1365.75</v>
      </c>
    </row>
    <row r="21" spans="1:3" x14ac:dyDescent="0.25">
      <c r="A21">
        <f t="shared" si="2"/>
        <v>0.49999999999999994</v>
      </c>
      <c r="B21" s="1">
        <f t="shared" si="0"/>
        <v>422.22222222222229</v>
      </c>
      <c r="C21" s="1">
        <f t="shared" si="1"/>
        <v>1425.0000000000002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showFormulas="1" workbookViewId="0">
      <selection activeCell="C15" sqref="C15"/>
    </sheetView>
  </sheetViews>
  <sheetFormatPr baseColWidth="10" defaultRowHeight="15" x14ac:dyDescent="0.25"/>
  <cols>
    <col min="1" max="1" width="6.5703125" customWidth="1"/>
    <col min="2" max="4" width="7.85546875" customWidth="1"/>
  </cols>
  <sheetData>
    <row r="3" spans="1:4" x14ac:dyDescent="0.25">
      <c r="A3" t="s">
        <v>6</v>
      </c>
      <c r="B3">
        <v>1</v>
      </c>
      <c r="C3">
        <v>2</v>
      </c>
      <c r="D3">
        <v>3</v>
      </c>
    </row>
    <row r="4" spans="1:4" x14ac:dyDescent="0.25">
      <c r="A4" t="s">
        <v>7</v>
      </c>
      <c r="B4">
        <v>200</v>
      </c>
      <c r="C4">
        <v>300</v>
      </c>
      <c r="D4">
        <v>400</v>
      </c>
    </row>
    <row r="6" spans="1:4" x14ac:dyDescent="0.25">
      <c r="A6" t="s">
        <v>9</v>
      </c>
      <c r="B6">
        <v>0.08</v>
      </c>
    </row>
    <row r="8" spans="1:4" x14ac:dyDescent="0.25">
      <c r="A8" t="s">
        <v>8</v>
      </c>
      <c r="B8" s="1">
        <f>NPV(B6,B4:D4)</f>
        <v>759.91972768378798</v>
      </c>
    </row>
    <row r="9" spans="1:4" x14ac:dyDescent="0.25">
      <c r="A9" t="s">
        <v>10</v>
      </c>
      <c r="B9">
        <f>B8*(1+B6)^D3</f>
        <v>957.28000000000009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showFormulas="1" workbookViewId="0">
      <selection activeCell="B13" sqref="B13"/>
    </sheetView>
  </sheetViews>
  <sheetFormatPr baseColWidth="10" defaultRowHeight="15" x14ac:dyDescent="0.25"/>
  <cols>
    <col min="2" max="2" width="13.7109375" customWidth="1"/>
    <col min="3" max="5" width="5" customWidth="1"/>
  </cols>
  <sheetData>
    <row r="2" spans="1:5" x14ac:dyDescent="0.25">
      <c r="A2" t="s">
        <v>16</v>
      </c>
      <c r="C2">
        <v>300</v>
      </c>
    </row>
    <row r="3" spans="1:5" x14ac:dyDescent="0.25">
      <c r="A3" t="s">
        <v>11</v>
      </c>
      <c r="C3">
        <v>500</v>
      </c>
    </row>
    <row r="4" spans="1:5" x14ac:dyDescent="0.25">
      <c r="A4" t="s">
        <v>2</v>
      </c>
      <c r="B4">
        <v>0.1</v>
      </c>
    </row>
    <row r="6" spans="1:5" x14ac:dyDescent="0.25">
      <c r="A6" t="s">
        <v>15</v>
      </c>
      <c r="B6">
        <v>0</v>
      </c>
      <c r="C6">
        <v>1</v>
      </c>
      <c r="D6">
        <v>2</v>
      </c>
      <c r="E6">
        <v>3</v>
      </c>
    </row>
    <row r="7" spans="1:5" x14ac:dyDescent="0.25">
      <c r="A7" t="s">
        <v>7</v>
      </c>
      <c r="B7">
        <f>-C3</f>
        <v>-500</v>
      </c>
      <c r="C7">
        <f>$C$2</f>
        <v>300</v>
      </c>
      <c r="D7">
        <f>$C$2</f>
        <v>300</v>
      </c>
      <c r="E7">
        <f>$C$2</f>
        <v>300</v>
      </c>
    </row>
    <row r="9" spans="1:5" x14ac:dyDescent="0.25">
      <c r="A9" t="s">
        <v>13</v>
      </c>
      <c r="B9" s="1">
        <f>PV(B4,3,-C2)</f>
        <v>746.05559729526738</v>
      </c>
    </row>
    <row r="10" spans="1:5" x14ac:dyDescent="0.25">
      <c r="A10" t="s">
        <v>12</v>
      </c>
      <c r="B10" s="1">
        <f>B9+B7</f>
        <v>246.05559729526738</v>
      </c>
    </row>
    <row r="11" spans="1:5" x14ac:dyDescent="0.25">
      <c r="A11" t="s">
        <v>12</v>
      </c>
      <c r="B11" s="1">
        <f>NPV(B4,C7:E7)+B7</f>
        <v>246.05559729526669</v>
      </c>
    </row>
    <row r="13" spans="1:5" x14ac:dyDescent="0.25">
      <c r="A13" t="s">
        <v>17</v>
      </c>
      <c r="B13" s="3">
        <f>IRR(B7:E7)</f>
        <v>0.36309653946985665</v>
      </c>
    </row>
    <row r="15" spans="1:5" x14ac:dyDescent="0.25">
      <c r="A15" t="s">
        <v>2</v>
      </c>
      <c r="B15" t="s">
        <v>14</v>
      </c>
    </row>
    <row r="16" spans="1:5" x14ac:dyDescent="0.25">
      <c r="A16">
        <f>0*A20</f>
        <v>0</v>
      </c>
      <c r="B16" s="1">
        <f t="shared" ref="B16:B24" si="0">NPV(A16,$C$7:$E$7)+$B$7</f>
        <v>400</v>
      </c>
    </row>
    <row r="17" spans="1:2" x14ac:dyDescent="0.25">
      <c r="A17">
        <v>0.1</v>
      </c>
      <c r="B17" s="1">
        <f t="shared" si="0"/>
        <v>246.05559729526669</v>
      </c>
    </row>
    <row r="18" spans="1:2" x14ac:dyDescent="0.25">
      <c r="A18">
        <v>0.15</v>
      </c>
      <c r="B18" s="1">
        <f t="shared" si="0"/>
        <v>184.9675351360238</v>
      </c>
    </row>
    <row r="19" spans="1:2" x14ac:dyDescent="0.25">
      <c r="A19">
        <v>0.25</v>
      </c>
      <c r="B19" s="1">
        <f t="shared" si="0"/>
        <v>85.600000000000023</v>
      </c>
    </row>
    <row r="20" spans="1:2" x14ac:dyDescent="0.25">
      <c r="A20" s="3">
        <f>B13</f>
        <v>0.36309653946985665</v>
      </c>
      <c r="B20" s="1">
        <f t="shared" si="0"/>
        <v>3.5061020753346384E-9</v>
      </c>
    </row>
    <row r="21" spans="1:2" x14ac:dyDescent="0.25">
      <c r="A21">
        <v>0.45</v>
      </c>
      <c r="B21" s="1">
        <f t="shared" si="0"/>
        <v>-52.011152568780972</v>
      </c>
    </row>
    <row r="22" spans="1:2" x14ac:dyDescent="0.25">
      <c r="A22">
        <v>0.55000000000000004</v>
      </c>
      <c r="B22" s="1">
        <f t="shared" si="0"/>
        <v>-101.02044241549464</v>
      </c>
    </row>
    <row r="23" spans="1:2" x14ac:dyDescent="0.25">
      <c r="A23">
        <v>0.65</v>
      </c>
      <c r="B23" s="1">
        <f t="shared" si="0"/>
        <v>-141.2054428583354</v>
      </c>
    </row>
    <row r="24" spans="1:2" x14ac:dyDescent="0.25">
      <c r="A24">
        <v>0.75</v>
      </c>
      <c r="B24" s="1">
        <f t="shared" si="0"/>
        <v>-174.63556851311949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workbookViewId="0">
      <selection activeCell="E44" sqref="E44"/>
    </sheetView>
  </sheetViews>
  <sheetFormatPr baseColWidth="10" defaultRowHeight="15" outlineLevelRow="1" x14ac:dyDescent="0.25"/>
  <cols>
    <col min="1" max="1" width="13" customWidth="1"/>
    <col min="2" max="2" width="11.7109375" customWidth="1"/>
    <col min="3" max="4" width="6.5703125" customWidth="1"/>
    <col min="5" max="5" width="8" customWidth="1"/>
    <col min="6" max="6" width="12.140625" customWidth="1"/>
  </cols>
  <sheetData>
    <row r="2" spans="1:6" x14ac:dyDescent="0.25">
      <c r="A2" t="s">
        <v>18</v>
      </c>
      <c r="B2">
        <v>150000</v>
      </c>
    </row>
    <row r="3" spans="1:6" x14ac:dyDescent="0.25">
      <c r="A3" t="s">
        <v>19</v>
      </c>
      <c r="B3" s="2">
        <v>0.08</v>
      </c>
    </row>
    <row r="4" spans="1:6" x14ac:dyDescent="0.25">
      <c r="A4" t="s">
        <v>20</v>
      </c>
      <c r="B4" s="2">
        <v>0.01</v>
      </c>
    </row>
    <row r="5" spans="1:6" x14ac:dyDescent="0.25">
      <c r="A5" t="s">
        <v>18</v>
      </c>
      <c r="B5">
        <v>30</v>
      </c>
      <c r="C5" t="s">
        <v>21</v>
      </c>
    </row>
    <row r="6" spans="1:6" x14ac:dyDescent="0.25">
      <c r="A6" t="s">
        <v>2</v>
      </c>
      <c r="B6">
        <v>12</v>
      </c>
      <c r="C6" t="s">
        <v>22</v>
      </c>
    </row>
    <row r="8" spans="1:6" x14ac:dyDescent="0.25">
      <c r="A8" t="s">
        <v>23</v>
      </c>
      <c r="B8" s="1">
        <f>PMT(B3/12,B5*B6,-B2)</f>
        <v>1100.6468608190644</v>
      </c>
    </row>
    <row r="9" spans="1:6" hidden="1" outlineLevel="1" x14ac:dyDescent="0.25">
      <c r="B9" s="1"/>
    </row>
    <row r="10" spans="1:6" hidden="1" outlineLevel="1" x14ac:dyDescent="0.25">
      <c r="A10" s="6" t="s">
        <v>24</v>
      </c>
      <c r="B10" s="1"/>
    </row>
    <row r="11" spans="1:6" hidden="1" outlineLevel="1" x14ac:dyDescent="0.25"/>
    <row r="12" spans="1:6" hidden="1" outlineLevel="1" x14ac:dyDescent="0.25">
      <c r="B12" s="4" t="s">
        <v>25</v>
      </c>
      <c r="C12" s="4" t="s">
        <v>26</v>
      </c>
      <c r="D12" s="4" t="s">
        <v>27</v>
      </c>
      <c r="E12" s="4" t="s">
        <v>23</v>
      </c>
      <c r="F12" s="4" t="s">
        <v>28</v>
      </c>
    </row>
    <row r="13" spans="1:6" hidden="1" outlineLevel="1" x14ac:dyDescent="0.25">
      <c r="A13">
        <v>1</v>
      </c>
      <c r="B13" s="5">
        <f>B2</f>
        <v>150000</v>
      </c>
      <c r="C13" s="5">
        <f>$B$3/12*B13</f>
        <v>1000.0000000000001</v>
      </c>
      <c r="D13" s="5">
        <f>E13-C13</f>
        <v>100.64686081906427</v>
      </c>
      <c r="E13" s="5">
        <f>$B$8</f>
        <v>1100.6468608190644</v>
      </c>
      <c r="F13" s="5">
        <f>B13-D13</f>
        <v>149899.35313918092</v>
      </c>
    </row>
    <row r="14" spans="1:6" hidden="1" outlineLevel="1" x14ac:dyDescent="0.25">
      <c r="A14">
        <v>2</v>
      </c>
      <c r="B14" s="5">
        <f>F13</f>
        <v>149899.35313918092</v>
      </c>
      <c r="C14" s="5">
        <f>$B$3/12*B14</f>
        <v>999.32902092787288</v>
      </c>
      <c r="D14" s="5">
        <f t="shared" ref="D14:D18" si="0">E14-C14</f>
        <v>101.31783989119151</v>
      </c>
      <c r="E14" s="5">
        <f t="shared" ref="E14:E18" si="1">$B$8</f>
        <v>1100.6468608190644</v>
      </c>
      <c r="F14" s="5">
        <f t="shared" ref="F14:F18" si="2">B14-D14</f>
        <v>149798.03529928974</v>
      </c>
    </row>
    <row r="15" spans="1:6" hidden="1" outlineLevel="1" x14ac:dyDescent="0.25">
      <c r="A15">
        <v>3</v>
      </c>
      <c r="B15" s="5">
        <f t="shared" ref="B15:B18" si="3">F14</f>
        <v>149798.03529928974</v>
      </c>
      <c r="C15" s="5">
        <f t="shared" ref="C15:C18" si="4">$B$3/12*B15</f>
        <v>998.65356866193167</v>
      </c>
      <c r="D15" s="5">
        <f t="shared" si="0"/>
        <v>101.99329215713271</v>
      </c>
      <c r="E15" s="5">
        <f t="shared" si="1"/>
        <v>1100.6468608190644</v>
      </c>
      <c r="F15" s="5">
        <f t="shared" si="2"/>
        <v>149696.04200713261</v>
      </c>
    </row>
    <row r="16" spans="1:6" hidden="1" outlineLevel="1" x14ac:dyDescent="0.25">
      <c r="A16">
        <v>4</v>
      </c>
      <c r="B16" s="5">
        <f t="shared" si="3"/>
        <v>149696.04200713261</v>
      </c>
      <c r="C16" s="5">
        <f t="shared" si="4"/>
        <v>997.9736133808841</v>
      </c>
      <c r="D16" s="5">
        <f t="shared" si="0"/>
        <v>102.67324743818028</v>
      </c>
      <c r="E16" s="5">
        <f t="shared" si="1"/>
        <v>1100.6468608190644</v>
      </c>
      <c r="F16" s="5">
        <f t="shared" si="2"/>
        <v>149593.36875969442</v>
      </c>
    </row>
    <row r="17" spans="1:6" hidden="1" outlineLevel="1" x14ac:dyDescent="0.25">
      <c r="A17">
        <v>5</v>
      </c>
      <c r="B17" s="5">
        <f t="shared" si="3"/>
        <v>149593.36875969442</v>
      </c>
      <c r="C17" s="5">
        <f t="shared" si="4"/>
        <v>997.2891250646295</v>
      </c>
      <c r="D17" s="5">
        <f t="shared" si="0"/>
        <v>103.35773575443488</v>
      </c>
      <c r="E17" s="5">
        <f t="shared" si="1"/>
        <v>1100.6468608190644</v>
      </c>
      <c r="F17" s="5">
        <f t="shared" si="2"/>
        <v>149490.01102393999</v>
      </c>
    </row>
    <row r="18" spans="1:6" hidden="1" outlineLevel="1" x14ac:dyDescent="0.25">
      <c r="A18">
        <v>6</v>
      </c>
      <c r="B18" s="5">
        <f t="shared" si="3"/>
        <v>149490.01102393999</v>
      </c>
      <c r="C18" s="5">
        <f t="shared" si="4"/>
        <v>996.60007349293335</v>
      </c>
      <c r="D18" s="5">
        <f t="shared" si="0"/>
        <v>104.04678732613104</v>
      </c>
      <c r="E18" s="5">
        <f t="shared" si="1"/>
        <v>1100.6468608190644</v>
      </c>
      <c r="F18" s="5">
        <f t="shared" si="2"/>
        <v>149385.96423661386</v>
      </c>
    </row>
    <row r="19" spans="1:6" hidden="1" outlineLevel="1" x14ac:dyDescent="0.25"/>
    <row r="20" spans="1:6" hidden="1" outlineLevel="1" x14ac:dyDescent="0.25">
      <c r="A20" s="6" t="s">
        <v>32</v>
      </c>
    </row>
    <row r="21" spans="1:6" hidden="1" outlineLevel="1" x14ac:dyDescent="0.25"/>
    <row r="22" spans="1:6" hidden="1" outlineLevel="1" x14ac:dyDescent="0.25">
      <c r="A22" t="s">
        <v>29</v>
      </c>
      <c r="B22">
        <v>5</v>
      </c>
    </row>
    <row r="23" spans="1:6" hidden="1" outlineLevel="1" x14ac:dyDescent="0.25"/>
    <row r="24" spans="1:6" hidden="1" outlineLevel="1" x14ac:dyDescent="0.25">
      <c r="A24" t="s">
        <v>30</v>
      </c>
      <c r="B24" s="1">
        <f>IPMT(B3/12,B22,B5*B6,-B2)</f>
        <v>997.28912506462973</v>
      </c>
    </row>
    <row r="25" spans="1:6" hidden="1" outlineLevel="1" x14ac:dyDescent="0.25">
      <c r="A25" t="s">
        <v>27</v>
      </c>
      <c r="B25" s="1">
        <f>PPMT(B3/12,B22,B5*B6,-B2)</f>
        <v>103.35773575443461</v>
      </c>
    </row>
    <row r="26" spans="1:6" hidden="1" outlineLevel="1" x14ac:dyDescent="0.25">
      <c r="A26" t="s">
        <v>31</v>
      </c>
      <c r="B26">
        <f>SUM(B24:B25)</f>
        <v>1100.6468608190644</v>
      </c>
    </row>
    <row r="27" spans="1:6" hidden="1" outlineLevel="1" collapsed="1" x14ac:dyDescent="0.25"/>
    <row r="28" spans="1:6" hidden="1" outlineLevel="1" x14ac:dyDescent="0.25">
      <c r="A28" s="6" t="s">
        <v>33</v>
      </c>
    </row>
    <row r="29" spans="1:6" hidden="1" outlineLevel="1" x14ac:dyDescent="0.25"/>
    <row r="30" spans="1:6" hidden="1" outlineLevel="1" x14ac:dyDescent="0.25">
      <c r="A30" t="s">
        <v>34</v>
      </c>
      <c r="B30" s="1">
        <v>1500</v>
      </c>
    </row>
    <row r="31" spans="1:6" hidden="1" outlineLevel="1" x14ac:dyDescent="0.25">
      <c r="A31" t="s">
        <v>35</v>
      </c>
      <c r="B31">
        <f>NPER(B3/12,B30,-B2)</f>
        <v>165.34054113030959</v>
      </c>
    </row>
    <row r="32" spans="1:6" hidden="1" outlineLevel="1" x14ac:dyDescent="0.25">
      <c r="B32" s="1"/>
    </row>
    <row r="33" spans="1:5" hidden="1" outlineLevel="1" x14ac:dyDescent="0.25">
      <c r="A33" t="s">
        <v>36</v>
      </c>
      <c r="B33">
        <f>B2*(1+B3/12)^(INT(B31))</f>
        <v>448982.91809044743</v>
      </c>
    </row>
    <row r="34" spans="1:5" hidden="1" outlineLevel="1" x14ac:dyDescent="0.25">
      <c r="A34" t="s">
        <v>38</v>
      </c>
      <c r="B34" s="1">
        <f>FV(B3/12,INT(B31),-B30)</f>
        <v>448474.37713567109</v>
      </c>
    </row>
    <row r="35" spans="1:5" hidden="1" outlineLevel="1" x14ac:dyDescent="0.25">
      <c r="A35" t="s">
        <v>37</v>
      </c>
      <c r="B35">
        <f>B33-B34</f>
        <v>508.5409547763411</v>
      </c>
    </row>
    <row r="36" spans="1:5" collapsed="1" x14ac:dyDescent="0.25"/>
    <row r="38" spans="1:5" x14ac:dyDescent="0.25">
      <c r="A38" t="s">
        <v>41</v>
      </c>
      <c r="B38">
        <f>B2*(1-B4)</f>
        <v>148500</v>
      </c>
      <c r="D38" t="s">
        <v>39</v>
      </c>
      <c r="E38" s="7">
        <v>6.7551060415279775E-3</v>
      </c>
    </row>
    <row r="39" spans="1:5" x14ac:dyDescent="0.25">
      <c r="A39" t="s">
        <v>42</v>
      </c>
      <c r="B39" s="1">
        <f>PV(E38,B5*B6,-B8)</f>
        <v>148499.99956464674</v>
      </c>
      <c r="D39" t="s">
        <v>40</v>
      </c>
      <c r="E39">
        <f>(1+E38)^B6-1</f>
        <v>8.4141804607936743E-2</v>
      </c>
    </row>
    <row r="40" spans="1:5" x14ac:dyDescent="0.25">
      <c r="A40" t="s">
        <v>43</v>
      </c>
      <c r="B40" s="1">
        <f>B38-B39</f>
        <v>4.3535325676202774E-4</v>
      </c>
    </row>
    <row r="41" spans="1:5" x14ac:dyDescent="0.25">
      <c r="B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Q constantes</vt:lpstr>
      <vt:lpstr>Q variables</vt:lpstr>
      <vt:lpstr>VAN</vt:lpstr>
      <vt:lpstr>Prestamo frances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2019-08-24T10:56:34Z</dcterms:created>
  <dcterms:modified xsi:type="dcterms:W3CDTF">2019-08-24T17:50:53Z</dcterms:modified>
</cp:coreProperties>
</file>